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werDelivery" sheetId="1" state="visible" r:id="rId1"/>
  </sheets>
  <definedNames>
    <definedName name="_xlnm.Print_Area" localSheetId="0">'PowerDelivery'!$A$1:$I$62</definedName>
  </definedNames>
  <calcPr calcId="124519" fullCalcOnLoad="1"/>
</workbook>
</file>

<file path=xl/styles.xml><?xml version="1.0" encoding="utf-8"?>
<styleSheet xmlns="http://schemas.openxmlformats.org/spreadsheetml/2006/main">
  <numFmts count="5">
    <numFmt numFmtId="164" formatCode="&quot;₹ &quot;[&gt;=10000000]##\,##\,##\,##0;[&gt;=100000]##\,##\,##0;#,##0"/>
    <numFmt numFmtId="165" formatCode="₹0.00"/>
    <numFmt numFmtId="166" formatCode="0.0"/>
    <numFmt numFmtId="167" formatCode="0.0%"/>
    <numFmt numFmtId="168" formatCode="0.0 &quot;years&quot;"/>
  </numFmts>
  <fonts count="17">
    <font>
      <name val="Calibri"/>
      <family val="2"/>
      <color theme="1"/>
      <sz val="11"/>
      <scheme val="minor"/>
    </font>
    <font>
      <name val="Calibri"/>
      <b val="1"/>
      <color rgb="00FFFFFF"/>
      <sz val="20"/>
    </font>
    <font>
      <name val="Calibri"/>
      <i val="1"/>
      <color rgb="00CFE9ED"/>
      <sz val="10.5"/>
    </font>
    <font>
      <name val="Calibri"/>
      <color rgb="001A222B"/>
      <sz val="11"/>
    </font>
    <font>
      <name val="Calibri"/>
      <b val="1"/>
      <color rgb="00FFFFFF"/>
      <sz val="10"/>
    </font>
    <font>
      <name val="Calibri"/>
      <b val="1"/>
      <color rgb="001A222B"/>
      <sz val="10.5"/>
    </font>
    <font>
      <name val="Calibri"/>
      <b val="1"/>
      <color rgb="001A222B"/>
      <sz val="11"/>
    </font>
    <font>
      <name val="Calibri"/>
      <color rgb="0066717D"/>
      <sz val="8.5"/>
    </font>
    <font>
      <name val="Calibri"/>
      <b val="1"/>
      <color rgb="00177A4B"/>
      <sz val="15"/>
    </font>
    <font>
      <name val="Calibri"/>
      <i val="1"/>
      <color rgb="0066717D"/>
      <sz val="8"/>
    </font>
    <font>
      <name val="Calibri"/>
      <color rgb="001A222B"/>
      <sz val="10.5"/>
    </font>
    <font>
      <name val="Calibri"/>
      <b val="1"/>
      <color rgb="00FFFFFF"/>
      <sz val="10.5"/>
    </font>
    <font>
      <name val="Calibri"/>
      <b val="1"/>
      <color rgb="00FFFFFF"/>
      <sz val="9"/>
    </font>
    <font>
      <name val="Calibri"/>
      <color rgb="00B45E12"/>
      <sz val="11"/>
    </font>
    <font>
      <name val="Calibri"/>
      <b val="1"/>
      <color rgb="00177A4B"/>
      <sz val="11"/>
    </font>
    <font>
      <name val="Calibri"/>
      <color rgb="0066717D"/>
      <sz val="9.5"/>
    </font>
    <font>
      <name val="Calibri"/>
      <color rgb="0066717D"/>
      <sz val="8"/>
    </font>
  </fonts>
  <fills count="7">
    <fill>
      <patternFill/>
    </fill>
    <fill>
      <patternFill patternType="gray125"/>
    </fill>
    <fill>
      <patternFill patternType="solid">
        <fgColor rgb="000E2233"/>
      </patternFill>
    </fill>
    <fill>
      <patternFill patternType="solid">
        <fgColor rgb="0014A0B4"/>
      </patternFill>
    </fill>
    <fill>
      <patternFill patternType="solid">
        <fgColor rgb="00FFF3CC"/>
      </patternFill>
    </fill>
    <fill>
      <patternFill patternType="solid">
        <fgColor rgb="00F3F6F8"/>
      </patternFill>
    </fill>
    <fill>
      <patternFill patternType="solid">
        <fgColor rgb="00E7F3EC"/>
      </patternFill>
    </fill>
  </fills>
  <borders count="5">
    <border>
      <left/>
      <right/>
      <top/>
      <bottom/>
      <diagonal/>
    </border>
    <border>
      <left style="thin">
        <color rgb="00CBD5DC"/>
      </left>
      <right style="thin">
        <color rgb="00CBD5DC"/>
      </right>
      <top style="thin">
        <color rgb="00CBD5DC"/>
      </top>
      <bottom style="thin">
        <color rgb="00CBD5DC"/>
      </bottom>
    </border>
    <border>
      <left/>
      <right/>
      <top style="thin">
        <color rgb="00CBD5DC"/>
      </top>
      <bottom/>
      <diagonal/>
    </border>
    <border>
      <left/>
      <right style="thin">
        <color rgb="00CBD5DC"/>
      </right>
      <top style="thin">
        <color rgb="00CBD5DC"/>
      </top>
      <bottom/>
      <diagonal/>
    </border>
    <border>
      <left/>
      <right style="thin">
        <color rgb="00CBD5DC"/>
      </right>
      <top style="thin">
        <color rgb="00CBD5DC"/>
      </top>
      <bottom style="thin">
        <color rgb="00CBD5DC"/>
      </bottom>
      <diagonal/>
    </border>
  </borders>
  <cellStyleXfs count="1">
    <xf numFmtId="0" fontId="0" fillId="0" borderId="0"/>
  </cellStyleXfs>
  <cellXfs count="36">
    <xf numFmtId="0" fontId="0" fillId="0" borderId="0" pivotButton="0" quotePrefix="0" xfId="0"/>
    <xf numFmtId="0" fontId="1" fillId="2" borderId="0" applyAlignment="1" pivotButton="0" quotePrefix="0" xfId="0">
      <alignment vertical="center" wrapText="1"/>
    </xf>
    <xf numFmtId="0" fontId="2" fillId="2" borderId="0" applyAlignment="1" pivotButton="0" quotePrefix="0" xfId="0">
      <alignment vertical="center" wrapText="1"/>
    </xf>
    <xf numFmtId="0" fontId="3" fillId="3" borderId="0" applyAlignment="1" pivotButton="0" quotePrefix="0" xfId="0">
      <alignment vertical="center" wrapText="1"/>
    </xf>
    <xf numFmtId="0" fontId="4" fillId="2" borderId="0" applyAlignment="1" pivotButton="0" quotePrefix="0" xfId="0">
      <alignment horizontal="left" vertical="center" wrapText="1"/>
    </xf>
    <xf numFmtId="0" fontId="5" fillId="0" borderId="1" applyAlignment="1" pivotButton="0" quotePrefix="0" xfId="0">
      <alignment vertical="center" wrapText="1"/>
    </xf>
    <xf numFmtId="164" fontId="6" fillId="4" borderId="1" applyAlignment="1" applyProtection="1" pivotButton="0" quotePrefix="0" xfId="0">
      <alignment horizontal="right" vertical="center" wrapText="1"/>
      <protection locked="0" hidden="0"/>
    </xf>
    <xf numFmtId="0" fontId="7" fillId="0" borderId="1" applyAlignment="1" pivotButton="0" quotePrefix="0" xfId="0">
      <alignment horizontal="left" vertical="center" wrapText="1"/>
    </xf>
    <xf numFmtId="0" fontId="5" fillId="5" borderId="1" applyAlignment="1" pivotButton="0" quotePrefix="0" xfId="0">
      <alignment vertical="center" wrapText="1"/>
    </xf>
    <xf numFmtId="164" fontId="8" fillId="6" borderId="1" applyAlignment="1" pivotButton="0" quotePrefix="0" xfId="0">
      <alignment horizontal="right" vertical="center" wrapText="1"/>
    </xf>
    <xf numFmtId="0" fontId="0" fillId="0" borderId="4" pivotButton="0" quotePrefix="0" xfId="0"/>
    <xf numFmtId="165" fontId="6" fillId="4" borderId="1" applyAlignment="1" applyProtection="1" pivotButton="0" quotePrefix="0" xfId="0">
      <alignment horizontal="right" vertical="center" wrapText="1"/>
      <protection locked="0" hidden="0"/>
    </xf>
    <xf numFmtId="168" fontId="8" fillId="6" borderId="1" applyAlignment="1" pivotButton="0" quotePrefix="0" xfId="0">
      <alignment horizontal="right" vertical="center" wrapText="1"/>
    </xf>
    <xf numFmtId="3" fontId="6" fillId="4" borderId="1" applyAlignment="1" applyProtection="1" pivotButton="0" quotePrefix="0" xfId="0">
      <alignment horizontal="right" vertical="center" wrapText="1"/>
      <protection locked="0" hidden="0"/>
    </xf>
    <xf numFmtId="0" fontId="9" fillId="0" borderId="0" applyAlignment="1" pivotButton="0" quotePrefix="0" xfId="0">
      <alignment vertical="center" wrapText="1"/>
    </xf>
    <xf numFmtId="166" fontId="6" fillId="4" borderId="1" applyAlignment="1" applyProtection="1" pivotButton="0" quotePrefix="0" xfId="0">
      <alignment horizontal="right" vertical="center" wrapText="1"/>
      <protection locked="0" hidden="0"/>
    </xf>
    <xf numFmtId="0" fontId="10" fillId="5" borderId="1" applyAlignment="1" pivotButton="0" quotePrefix="0" xfId="0">
      <alignment vertical="center" wrapText="1"/>
    </xf>
    <xf numFmtId="9" fontId="6" fillId="5" borderId="1" applyAlignment="1" pivotButton="0" quotePrefix="0" xfId="0">
      <alignment horizontal="right" vertical="center" wrapText="1"/>
    </xf>
    <xf numFmtId="0" fontId="6" fillId="5" borderId="1" applyAlignment="1" pivotButton="0" quotePrefix="0" xfId="0">
      <alignment horizontal="right" vertical="center" wrapText="1"/>
    </xf>
    <xf numFmtId="9" fontId="6" fillId="4" borderId="1" applyAlignment="1" applyProtection="1" pivotButton="0" quotePrefix="0" xfId="0">
      <alignment horizontal="right" vertical="center" wrapText="1"/>
      <protection locked="0" hidden="0"/>
    </xf>
    <xf numFmtId="167" fontId="6" fillId="4" borderId="1" applyAlignment="1" applyProtection="1" pivotButton="0" quotePrefix="0" xfId="0">
      <alignment horizontal="right" vertical="center" wrapText="1"/>
      <protection locked="0" hidden="0"/>
    </xf>
    <xf numFmtId="164" fontId="6" fillId="5" borderId="1" applyAlignment="1" pivotButton="0" quotePrefix="0" xfId="0">
      <alignment horizontal="right" vertical="center" wrapText="1"/>
    </xf>
    <xf numFmtId="165" fontId="6" fillId="5" borderId="1" applyAlignment="1" pivotButton="0" quotePrefix="0" xfId="0">
      <alignment horizontal="right" vertical="center" wrapText="1"/>
    </xf>
    <xf numFmtId="0" fontId="11" fillId="3" borderId="0" applyAlignment="1" pivotButton="0" quotePrefix="0" xfId="0">
      <alignment horizontal="center" vertical="center" wrapText="1"/>
    </xf>
    <xf numFmtId="0" fontId="12" fillId="3" borderId="1" applyAlignment="1" pivotButton="0" quotePrefix="0" xfId="0">
      <alignment horizontal="center" vertical="center" wrapText="1"/>
    </xf>
    <xf numFmtId="1" fontId="3" fillId="5" borderId="1" applyAlignment="1" pivotButton="0" quotePrefix="0" xfId="0">
      <alignment horizontal="center" vertical="center" wrapText="1"/>
    </xf>
    <xf numFmtId="164" fontId="3" fillId="5" borderId="1" applyAlignment="1" pivotButton="0" quotePrefix="0" xfId="0">
      <alignment horizontal="right" vertical="center" wrapText="1"/>
    </xf>
    <xf numFmtId="164" fontId="13" fillId="5" borderId="1" applyAlignment="1" pivotButton="0" quotePrefix="0" xfId="0">
      <alignment horizontal="right" vertical="center" wrapText="1"/>
    </xf>
    <xf numFmtId="1" fontId="3" fillId="0" borderId="1" applyAlignment="1" pivotButton="0" quotePrefix="0" xfId="0">
      <alignment horizontal="center" vertical="center" wrapText="1"/>
    </xf>
    <xf numFmtId="164" fontId="3" fillId="0" borderId="1" applyAlignment="1" pivotButton="0" quotePrefix="0" xfId="0">
      <alignment horizontal="right" vertical="center" wrapText="1"/>
    </xf>
    <xf numFmtId="164" fontId="13" fillId="0" borderId="1" applyAlignment="1" pivotButton="0" quotePrefix="0" xfId="0">
      <alignment horizontal="right" vertical="center" wrapText="1"/>
    </xf>
    <xf numFmtId="164" fontId="6" fillId="0" borderId="1" applyAlignment="1" pivotButton="0" quotePrefix="0" xfId="0">
      <alignment horizontal="right" vertical="center" wrapText="1"/>
    </xf>
    <xf numFmtId="0" fontId="6" fillId="6" borderId="1" applyAlignment="1" pivotButton="0" quotePrefix="0" xfId="0">
      <alignment vertical="center" wrapText="1"/>
    </xf>
    <xf numFmtId="0" fontId="14" fillId="6" borderId="1" applyAlignment="1" pivotButton="0" quotePrefix="0" xfId="0">
      <alignment vertical="center" wrapText="1"/>
    </xf>
    <xf numFmtId="0" fontId="15" fillId="0" borderId="0" applyAlignment="1" pivotButton="0" quotePrefix="0" xfId="0">
      <alignment vertical="center" wrapText="1"/>
    </xf>
    <xf numFmtId="0" fontId="1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Total paisa haath mein, saal dar saal</a:t>
            </a:r>
          </a:p>
        </rich>
      </tx>
    </title>
    <plotArea>
      <barChart>
        <barDir val="col"/>
        <grouping val="clustered"/>
        <ser>
          <idx val="0"/>
          <order val="0"/>
          <tx>
            <strRef>
              <f>'PowerDelivery'!F23</f>
            </strRef>
          </tx>
          <spPr>
            <a:solidFill xmlns:a="http://schemas.openxmlformats.org/drawingml/2006/main">
              <a:srgbClr val="14A0B4"/>
            </a:solidFill>
            <a:ln xmlns:a="http://schemas.openxmlformats.org/drawingml/2006/main">
              <a:prstDash val="solid"/>
            </a:ln>
          </spPr>
          <cat>
            <numRef>
              <f>'PowerDelivery'!$B$24:$B$33</f>
            </numRef>
          </cat>
          <val>
            <numRef>
              <f>'PowerDelivery'!$F$24:$F$33</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36</row>
      <rowOff>0</rowOff>
    </from>
    <ext cx="5903999"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61"/>
  <sheetViews>
    <sheetView showGridLines="0" workbookViewId="0">
      <selection activeCell="A1" sqref="A1"/>
    </sheetView>
  </sheetViews>
  <sheetFormatPr baseColWidth="8" defaultRowHeight="15"/>
  <cols>
    <col width="2.2" customWidth="1" min="1" max="1"/>
    <col width="40" customWidth="1" min="2" max="2"/>
    <col width="15" customWidth="1" min="3" max="3"/>
    <col width="14" customWidth="1" min="4" max="4"/>
    <col width="2.2" customWidth="1" min="5" max="5"/>
    <col width="37" customWidth="1" min="6" max="6"/>
    <col width="16" customWidth="1" min="7" max="7"/>
    <col width="14" customWidth="1" min="8" max="8"/>
    <col width="2.2" customWidth="1" min="9" max="9"/>
    <col hidden="1" width="13" customWidth="1" min="11" max="11"/>
    <col hidden="1" width="13" customWidth="1" min="12" max="12"/>
  </cols>
  <sheetData>
    <row r="1"/>
    <row r="2" ht="32" customHeight="1">
      <c r="B2" s="1" t="inlineStr">
        <is>
          <t>POWERDELIVERY</t>
        </is>
      </c>
    </row>
    <row r="3" ht="22" customHeight="1">
      <c r="B3" s="2" t="inlineStr">
        <is>
          <t>Diesel Savings Calculator  |  Battery aapke genset ke saath, uski jagah nahi  |  8 yellow cells bhariye, baaki apne aap</t>
        </is>
      </c>
    </row>
    <row r="4" ht="4" customHeight="1">
      <c r="B4" s="3" t="n"/>
    </row>
    <row r="5"/>
    <row r="6" ht="18" customHeight="1">
      <c r="B6" s="4" t="inlineStr">
        <is>
          <t>1  |  AAPKA DATA  (yellow cells only)</t>
        </is>
      </c>
      <c r="F6" s="4" t="inlineStr">
        <is>
          <t>AAPKA JAWAB  (automatic)</t>
        </is>
      </c>
      <c r="K6" t="inlineStr">
        <is>
          <t>per kW</t>
        </is>
      </c>
      <c r="L6" t="n">
        <v>6424.32</v>
      </c>
    </row>
    <row r="7" ht="27" customHeight="1">
      <c r="B7" s="5" t="inlineStr">
        <is>
          <t>1.  Diesel / gas ka kharcha, per month</t>
        </is>
      </c>
      <c r="C7" s="6" t="n">
        <v>3000000</v>
      </c>
      <c r="D7" s="7" t="inlineStr">
        <is>
          <t>₹ / month</t>
        </is>
      </c>
      <c r="F7" s="8" t="inlineStr">
        <is>
          <t>Saal ka bachat  (net saving / year)</t>
        </is>
      </c>
      <c r="G7" s="9">
        <f>L33</f>
        <v/>
      </c>
      <c r="H7" s="10" t="n"/>
      <c r="K7" t="inlineStr">
        <is>
          <t>per kWh</t>
        </is>
      </c>
      <c r="L7" t="n">
        <v>13651.68</v>
      </c>
    </row>
    <row r="8" ht="27" customHeight="1">
      <c r="B8" s="5" t="inlineStr">
        <is>
          <t>2.  Fuel price aaj</t>
        </is>
      </c>
      <c r="C8" s="11" t="n">
        <v>95.2</v>
      </c>
      <c r="D8" s="7" t="inlineStr">
        <is>
          <t>₹ / litre</t>
        </is>
      </c>
      <c r="F8" s="8" t="inlineStr">
        <is>
          <t>Paise wapas  (payback)</t>
        </is>
      </c>
      <c r="G8" s="12">
        <f>L36</f>
        <v/>
      </c>
      <c r="H8" s="10" t="n"/>
      <c r="K8" t="inlineStr">
        <is>
          <t>site fixed</t>
        </is>
      </c>
      <c r="L8" t="n">
        <v>1200000</v>
      </c>
    </row>
    <row r="9" ht="13" customHeight="1">
      <c r="B9" s="5" t="inlineStr">
        <is>
          <t>3.  Power cut, saal mein kitni baar</t>
        </is>
      </c>
      <c r="C9" s="13" t="n">
        <v>700</v>
      </c>
      <c r="D9" s="7" t="inlineStr">
        <is>
          <t>times / yr</t>
        </is>
      </c>
      <c r="F9" s="14" t="inlineStr">
        <is>
          <t xml:space="preserve">   Poore system price par, installed and commissioned.</t>
        </is>
      </c>
      <c r="K9" t="inlineStr">
        <is>
          <t>site pct</t>
        </is>
      </c>
      <c r="L9" t="n">
        <v>0.12</v>
      </c>
    </row>
    <row r="10" ht="20" customHeight="1">
      <c r="B10" s="5" t="inlineStr">
        <is>
          <t>4.  Ek power cut kitni der ka, average</t>
        </is>
      </c>
      <c r="C10" s="15" t="n">
        <v>1.5</v>
      </c>
      <c r="D10" s="7" t="inlineStr">
        <is>
          <t>hours</t>
        </is>
      </c>
      <c r="F10" s="16" t="inlineStr">
        <is>
          <t>Fuel ka bill kitna kam</t>
        </is>
      </c>
      <c r="G10" s="17">
        <f>L35</f>
        <v/>
      </c>
      <c r="H10" s="10" t="n"/>
      <c r="K10" t="inlineStr">
        <is>
          <t>rte</t>
        </is>
      </c>
      <c r="L10" t="n">
        <v>0.9</v>
      </c>
    </row>
    <row r="11" ht="20" customHeight="1">
      <c r="B11" s="5" t="inlineStr">
        <is>
          <t>5.  Bijli ka rate, landed</t>
        </is>
      </c>
      <c r="C11" s="11" t="n">
        <v>10</v>
      </c>
      <c r="D11" s="7" t="inlineStr">
        <is>
          <t>₹ / unit</t>
        </is>
      </c>
      <c r="F11" s="16" t="inlineStr">
        <is>
          <t>Battery ka size</t>
        </is>
      </c>
      <c r="G11" s="18">
        <f>ROUND(L21,0)&amp;" kW  /  "&amp;ROUND(L23,0)&amp;" kWh"</f>
        <v/>
      </c>
      <c r="H11" s="10" t="n"/>
      <c r="K11" t="inlineStr">
        <is>
          <t>soc</t>
        </is>
      </c>
      <c r="L11" t="n">
        <v>0.9</v>
      </c>
    </row>
    <row r="12" ht="13" customHeight="1">
      <c r="B12" s="5" t="inlineStr">
        <is>
          <t>6.  Genset kitne load par chalta hai</t>
        </is>
      </c>
      <c r="C12" s="19" t="n">
        <v>0.6</v>
      </c>
      <c r="D12" s="7" t="inlineStr">
        <is>
          <t>% capacity</t>
        </is>
      </c>
      <c r="F12" s="14" t="inlineStr">
        <is>
          <t xml:space="preserve">   Aapke apne numbers se: units banaye / ghante chale.</t>
        </is>
      </c>
      <c r="K12" t="inlineStr">
        <is>
          <t>dg om</t>
        </is>
      </c>
      <c r="L12" t="n">
        <v>2</v>
      </c>
    </row>
    <row r="13" ht="20" customHeight="1">
      <c r="B13" s="5" t="inlineStr">
        <is>
          <t>7.  Bank loan ka rate (0 = apna paisa)</t>
        </is>
      </c>
      <c r="C13" s="20" t="n">
        <v>0.11</v>
      </c>
      <c r="D13" s="7" t="inlineStr">
        <is>
          <t>% / yr</t>
        </is>
      </c>
      <c r="F13" s="16" t="inlineStr">
        <is>
          <t>System price, installed</t>
        </is>
      </c>
      <c r="G13" s="21">
        <f>L30</f>
        <v/>
      </c>
      <c r="H13" s="10" t="n"/>
      <c r="K13" t="inlineStr">
        <is>
          <t>batt om</t>
        </is>
      </c>
      <c r="L13" t="n">
        <v>0.5</v>
      </c>
    </row>
    <row r="14" ht="13" customHeight="1">
      <c r="B14" s="5" t="inlineStr">
        <is>
          <t>8.  Loan kitne mahine ka</t>
        </is>
      </c>
      <c r="C14" s="13" t="n">
        <v>60</v>
      </c>
      <c r="D14" s="7" t="inlineStr">
        <is>
          <t>months</t>
        </is>
      </c>
      <c r="F14" s="14" t="inlineStr">
        <is>
          <t xml:space="preserve">   Battery, inverter, site ka kaam, commissioning. Machine aapki, day one se.</t>
        </is>
      </c>
      <c r="K14" t="inlineStr">
        <is>
          <t>credit</t>
        </is>
      </c>
      <c r="L14" t="n">
        <v>1</v>
      </c>
    </row>
    <row r="15" ht="20" customHeight="1">
      <c r="F15" s="16" t="inlineStr">
        <is>
          <t>Ek fuel unit ka daam aaj</t>
        </is>
      </c>
      <c r="G15" s="22">
        <f>L26</f>
        <v/>
      </c>
      <c r="H15" s="10" t="n"/>
      <c r="K15" t="inlineStr">
        <is>
          <t>standby kw floor</t>
        </is>
      </c>
      <c r="L15" t="n">
        <v>3</v>
      </c>
    </row>
    <row r="16" ht="20" customHeight="1">
      <c r="F16" s="16" t="inlineStr">
        <is>
          <t>Wahi unit battery se</t>
        </is>
      </c>
      <c r="G16" s="22">
        <f>L27</f>
        <v/>
      </c>
      <c r="H16" s="10" t="n"/>
      <c r="K16" t="inlineStr">
        <is>
          <t>standby kw per MWh</t>
        </is>
      </c>
      <c r="L16" t="n">
        <v>4</v>
      </c>
    </row>
    <row r="17" ht="20" customHeight="1">
      <c r="F17" s="16" t="inlineStr">
        <is>
          <t>Battery ki standby bijli, per year</t>
        </is>
      </c>
      <c r="G17" s="21">
        <f>L32</f>
        <v/>
      </c>
      <c r="H17" s="10" t="n"/>
      <c r="K17" t="inlineStr">
        <is>
          <t>sfc</t>
        </is>
      </c>
      <c r="L17">
        <f>MIN(0.42,MAX(0.22,IF(C12&lt;=0.4,0.3+(0.4-C12)*0.15,IF(C12&lt;=0.6,0.3+(C12-0.4)*-0.15,IF(C12&lt;=0.75,0.27+(C12-0.6)*-0.13333,0.25-(C12-0.75)*0.13333)))))</f>
        <v/>
      </c>
    </row>
    <row r="18" ht="13" customHeight="1">
      <c r="F18" s="14" t="inlineStr">
        <is>
          <t xml:space="preserve">   Cooling aur controls jab battery wait kar rahi hai. Bachat mein se pehle hi kat chuki hai.</t>
        </is>
      </c>
      <c r="K18" t="inlineStr">
        <is>
          <t>litres</t>
        </is>
      </c>
      <c r="L18">
        <f>(C7*12)/C8</f>
        <v/>
      </c>
    </row>
    <row r="19" ht="20" customHeight="1">
      <c r="F19" s="16" t="inlineStr">
        <is>
          <t>Loan EMI, per year</t>
        </is>
      </c>
      <c r="G19" s="21">
        <f>L37</f>
        <v/>
      </c>
      <c r="H19" s="10" t="n"/>
      <c r="K19" t="inlineStr">
        <is>
          <t>dg kwh</t>
        </is>
      </c>
      <c r="L19">
        <f>L18/L17</f>
        <v/>
      </c>
    </row>
    <row r="20" ht="30" customHeight="1">
      <c r="F20" s="23">
        <f>IF(L36&lt;=3.2,"Yeh site achhi hai. Baat karne layak hai.",IF(L36&lt;=4,"Theek hai, par pehle power cut ki ginti pakki karni hogi.","Abhi nahi. Cut kam hain, paisa wasool nahi hoga. Hum galat cheez nahi bechenge."))</f>
        <v/>
      </c>
      <c r="K20" t="inlineStr">
        <is>
          <t>run h</t>
        </is>
      </c>
      <c r="L20">
        <f>MAX(1,C9*C10)</f>
        <v/>
      </c>
    </row>
    <row r="21">
      <c r="K21" t="inlineStr">
        <is>
          <t>kW</t>
        </is>
      </c>
      <c r="L21">
        <f>L19/L20</f>
        <v/>
      </c>
    </row>
    <row r="22" ht="18" customHeight="1">
      <c r="B22" s="4" t="inlineStr">
        <is>
          <t>2  |  DAS SAAL KA HISAAB  (10-year cash table)</t>
        </is>
      </c>
      <c r="K22" t="inlineStr">
        <is>
          <t>hrs</t>
        </is>
      </c>
      <c r="L22">
        <f>IF(C10&lt;2,1,IF(C10&lt;2.5,1.4,2))</f>
        <v/>
      </c>
    </row>
    <row r="23">
      <c r="B23" s="24" t="inlineStr">
        <is>
          <t>Saal</t>
        </is>
      </c>
      <c r="C23" s="24" t="inlineStr">
        <is>
          <t>Bachat / yr</t>
        </is>
      </c>
      <c r="D23" s="24" t="inlineStr">
        <is>
          <t>Loan EMI</t>
        </is>
      </c>
      <c r="E23" s="24" t="inlineStr">
        <is>
          <t>Haath mein</t>
        </is>
      </c>
      <c r="F23" s="24" t="inlineStr">
        <is>
          <t>Total ab tak</t>
        </is>
      </c>
      <c r="K23" t="inlineStr">
        <is>
          <t>kWh</t>
        </is>
      </c>
      <c r="L23">
        <f>L21*L22</f>
        <v/>
      </c>
    </row>
    <row r="24" ht="17" customHeight="1">
      <c r="B24" s="25" t="n">
        <v>1</v>
      </c>
      <c r="C24" s="26">
        <f>L33</f>
        <v/>
      </c>
      <c r="D24" s="27">
        <f>IF(1&lt;=L38,-L37,0)</f>
        <v/>
      </c>
      <c r="E24" s="26">
        <f>C24+D24-IF(AND(1=1,L37=0),L30,0)</f>
        <v/>
      </c>
      <c r="F24" s="21">
        <f>E24</f>
        <v/>
      </c>
      <c r="K24" t="inlineStr">
        <is>
          <t>cov</t>
        </is>
      </c>
      <c r="L24">
        <f>1-EXP(-L22/C10)</f>
        <v/>
      </c>
    </row>
    <row r="25" ht="17" customHeight="1">
      <c r="B25" s="28" t="n">
        <v>2</v>
      </c>
      <c r="C25" s="29">
        <f>L33</f>
        <v/>
      </c>
      <c r="D25" s="30">
        <f>IF(2&lt;=L38,-L37,0)</f>
        <v/>
      </c>
      <c r="E25" s="29">
        <f>C25+D25-IF(AND(2=1,L37=0),L30,0)</f>
        <v/>
      </c>
      <c r="F25" s="31">
        <f>F24+E25</f>
        <v/>
      </c>
      <c r="K25" t="inlineStr">
        <is>
          <t>disp</t>
        </is>
      </c>
      <c r="L25">
        <f>MIN(L19*L24*L11,C9*L23)</f>
        <v/>
      </c>
    </row>
    <row r="26" ht="17" customHeight="1">
      <c r="B26" s="25" t="n">
        <v>3</v>
      </c>
      <c r="C26" s="26">
        <f>L33</f>
        <v/>
      </c>
      <c r="D26" s="27">
        <f>IF(3&lt;=L38,-L37,0)</f>
        <v/>
      </c>
      <c r="E26" s="26">
        <f>C26+D26-IF(AND(3=1,L37=0),L30,0)</f>
        <v/>
      </c>
      <c r="F26" s="21">
        <f>F25+E26</f>
        <v/>
      </c>
      <c r="K26" t="inlineStr">
        <is>
          <t>dg cost</t>
        </is>
      </c>
      <c r="L26">
        <f>C8*L17+L12</f>
        <v/>
      </c>
    </row>
    <row r="27" ht="17" customHeight="1">
      <c r="B27" s="28" t="n">
        <v>4</v>
      </c>
      <c r="C27" s="29">
        <f>L33</f>
        <v/>
      </c>
      <c r="D27" s="30">
        <f>IF(4&lt;=L38,-L37,0)</f>
        <v/>
      </c>
      <c r="E27" s="29">
        <f>C27+D27-IF(AND(4=1,L37=0),L30,0)</f>
        <v/>
      </c>
      <c r="F27" s="31">
        <f>F26+E27</f>
        <v/>
      </c>
      <c r="K27" t="inlineStr">
        <is>
          <t>gr cost</t>
        </is>
      </c>
      <c r="L27">
        <f>C11/L10+L13</f>
        <v/>
      </c>
    </row>
    <row r="28" ht="17" customHeight="1">
      <c r="B28" s="25" t="n">
        <v>5</v>
      </c>
      <c r="C28" s="26">
        <f>L33</f>
        <v/>
      </c>
      <c r="D28" s="27">
        <f>IF(5&lt;=L38,-L37,0)</f>
        <v/>
      </c>
      <c r="E28" s="26">
        <f>C28+D28-IF(AND(5=1,L37=0),L30,0)</f>
        <v/>
      </c>
      <c r="F28" s="21">
        <f>F27+E28</f>
        <v/>
      </c>
      <c r="K28" t="inlineStr">
        <is>
          <t>spread</t>
        </is>
      </c>
      <c r="L28">
        <f>L26-L27+L14</f>
        <v/>
      </c>
    </row>
    <row r="29" ht="17" customHeight="1">
      <c r="B29" s="28" t="n">
        <v>6</v>
      </c>
      <c r="C29" s="29">
        <f>L33</f>
        <v/>
      </c>
      <c r="D29" s="30">
        <f>IF(6&lt;=L38,-L37,0)</f>
        <v/>
      </c>
      <c r="E29" s="29">
        <f>C29+D29-IF(AND(6=1,L37=0),L30,0)</f>
        <v/>
      </c>
      <c r="F29" s="31">
        <f>F28+E29</f>
        <v/>
      </c>
      <c r="K29" t="inlineStr">
        <is>
          <t>equip</t>
        </is>
      </c>
      <c r="L29">
        <f>L21*L6+L23*L7</f>
        <v/>
      </c>
    </row>
    <row r="30" ht="17" customHeight="1">
      <c r="B30" s="25" t="n">
        <v>7</v>
      </c>
      <c r="C30" s="26">
        <f>L33</f>
        <v/>
      </c>
      <c r="D30" s="27">
        <f>IF(7&lt;=L38,-L37,0)</f>
        <v/>
      </c>
      <c r="E30" s="26">
        <f>C30+D30-IF(AND(7=1,L37=0),L30,0)</f>
        <v/>
      </c>
      <c r="F30" s="21">
        <f>F29+E30</f>
        <v/>
      </c>
      <c r="K30" t="inlineStr">
        <is>
          <t>capex</t>
        </is>
      </c>
      <c r="L30">
        <f>L29*(1+L9)+L8</f>
        <v/>
      </c>
    </row>
    <row r="31" ht="17" customHeight="1">
      <c r="B31" s="28" t="n">
        <v>8</v>
      </c>
      <c r="C31" s="29">
        <f>L33</f>
        <v/>
      </c>
      <c r="D31" s="30">
        <f>IF(8&lt;=L38,-L37,0)</f>
        <v/>
      </c>
      <c r="E31" s="29">
        <f>C31+D31-IF(AND(8=1,L37=0),L30,0)</f>
        <v/>
      </c>
      <c r="F31" s="31">
        <f>F30+E31</f>
        <v/>
      </c>
      <c r="K31" t="inlineStr">
        <is>
          <t>standby kw</t>
        </is>
      </c>
      <c r="L31">
        <f>MAX(L15,L16*L23/1000)</f>
        <v/>
      </c>
    </row>
    <row r="32" ht="17" customHeight="1">
      <c r="B32" s="25" t="n">
        <v>9</v>
      </c>
      <c r="C32" s="26">
        <f>L33</f>
        <v/>
      </c>
      <c r="D32" s="27">
        <f>IF(9&lt;=L38,-L37,0)</f>
        <v/>
      </c>
      <c r="E32" s="26">
        <f>C32+D32-IF(AND(9=1,L37=0),L30,0)</f>
        <v/>
      </c>
      <c r="F32" s="21">
        <f>F31+E32</f>
        <v/>
      </c>
      <c r="K32" t="inlineStr">
        <is>
          <t>standby cost/yr</t>
        </is>
      </c>
      <c r="L32">
        <f>L31*(8760-L20)*C11</f>
        <v/>
      </c>
    </row>
    <row r="33" ht="17" customHeight="1">
      <c r="B33" s="28" t="n">
        <v>10</v>
      </c>
      <c r="C33" s="29">
        <f>L33</f>
        <v/>
      </c>
      <c r="D33" s="30">
        <f>IF(10&lt;=L38,-L37,0)</f>
        <v/>
      </c>
      <c r="E33" s="29">
        <f>C33+D33-IF(AND(10=1,L37=0),L30,0)</f>
        <v/>
      </c>
      <c r="F33" s="31">
        <f>F32+E33</f>
        <v/>
      </c>
      <c r="K33" t="inlineStr">
        <is>
          <t>annual</t>
        </is>
      </c>
      <c r="L33">
        <f>L25*L28-L32</f>
        <v/>
      </c>
    </row>
    <row r="34" ht="20" customHeight="1">
      <c r="B34" s="32" t="inlineStr">
        <is>
          <t>Paisa wapas</t>
        </is>
      </c>
      <c r="C34" s="33">
        <f>"Saal "&amp;(COUNTIF(F24:F33,"&lt;0")+1)&amp;" se aapke haath mein paisa positive hai"</f>
        <v/>
      </c>
      <c r="K34" t="inlineStr">
        <is>
          <t>fuel saved</t>
        </is>
      </c>
      <c r="L34">
        <f>L25*L17*C8</f>
        <v/>
      </c>
    </row>
    <row r="35">
      <c r="K35" t="inlineStr">
        <is>
          <t>cut</t>
        </is>
      </c>
      <c r="L35">
        <f>L34/(C7*12)</f>
        <v/>
      </c>
    </row>
    <row r="36" ht="18" customHeight="1">
      <c r="B36" s="4" t="inlineStr">
        <is>
          <t>3  |  PAISA WAPAS AATA HUA</t>
        </is>
      </c>
      <c r="K36" t="inlineStr">
        <is>
          <t>pay</t>
        </is>
      </c>
      <c r="L36">
        <f>IF(L33&gt;0,L30/L33,999)</f>
        <v/>
      </c>
    </row>
    <row r="37">
      <c r="K37" t="inlineStr">
        <is>
          <t>emi/yr</t>
        </is>
      </c>
      <c r="L37">
        <f>IF(OR(C13&lt;=0,C14&lt;=0),0,12*(L30*C13/12)/(1-(1+C13/12)^-C14))</f>
        <v/>
      </c>
    </row>
    <row r="38">
      <c r="K38" t="inlineStr">
        <is>
          <t>loan yrs</t>
        </is>
      </c>
      <c r="L38">
        <f>IF(OR(C13&lt;=0,C14&lt;=0),0,C14/12)</f>
        <v/>
      </c>
    </row>
    <row r="39"/>
    <row r="40"/>
    <row r="41"/>
    <row r="42"/>
    <row r="43"/>
    <row r="44"/>
    <row r="45"/>
    <row r="46"/>
    <row r="47"/>
    <row r="48"/>
    <row r="49"/>
    <row r="50"/>
    <row r="51"/>
    <row r="52"/>
    <row r="53"/>
    <row r="54"/>
    <row r="55" ht="18" customHeight="1">
      <c r="B55" s="4" t="inlineStr">
        <is>
          <t>4  |  SEEDHI BAAT</t>
        </is>
      </c>
    </row>
    <row r="56" ht="17" customHeight="1">
      <c r="B56" s="34" t="inlineStr">
        <is>
          <t>•  Genset kahin nahi jaata. Lambe power cut genset hi lega. You are never asked to bet uptime on a battery.</t>
        </is>
      </c>
    </row>
    <row r="57" ht="17" customHeight="1">
      <c r="B57" s="34" t="inlineStr">
        <is>
          <t>•  Yeh andaaza hai, quote nahi. Pakka number genset ke start counter se aata hai. Hum 10 minute mein free padh dete hain, data aapka rehta hai.</t>
        </is>
      </c>
    </row>
    <row r="58" ht="17" customHeight="1">
      <c r="B58" s="34" t="inlineStr">
        <is>
          <t>•  Fuel ka rate flat rakha hai, jo aam taur par upar hi jaata hai. Depreciation bhi nahi gina, machine aapki hai to CA se poochhiye. Asli result inse behtar hi hoga.</t>
        </is>
      </c>
    </row>
    <row r="59" ht="17" customHeight="1">
      <c r="B59" s="34" t="inlineStr">
        <is>
          <t>•  Power cut ki ginti kam nikli to hum khud bata denge ki deal mat kijiye.</t>
        </is>
      </c>
    </row>
    <row r="60"/>
    <row r="61" ht="20" customHeight="1">
      <c r="B61" s="35" t="inlineStr">
        <is>
          <t>GPD Power Delivery Private Limited  |  C-33, Sector 11, Faridabad, Haryana 121006  |  contact@powerdelivery.in  |  +91 8920-110-530  |  CIN U62090HR2024PTC120308  |  GSTIN 06AALCG1533A1Z5</t>
        </is>
      </c>
    </row>
  </sheetData>
  <sheetProtection selectLockedCells="0" selectUnlockedCells="0" sheet="1" objects="0" insertRows="1" insertHyperlinks="1" autoFilter="1" scenarios="0" formatColumns="1" deleteColumns="1" insertColumns="1" pivotTables="1" deleteRows="1" formatCells="1" formatRows="1" sort="1"/>
  <mergeCells count="28">
    <mergeCell ref="F20:H20"/>
    <mergeCell ref="F18:H18"/>
    <mergeCell ref="G11:H11"/>
    <mergeCell ref="B55:H55"/>
    <mergeCell ref="G8:H8"/>
    <mergeCell ref="G17:H17"/>
    <mergeCell ref="B36:H36"/>
    <mergeCell ref="G7:H7"/>
    <mergeCell ref="B4:H4"/>
    <mergeCell ref="G10:H10"/>
    <mergeCell ref="C34:F34"/>
    <mergeCell ref="G19:H19"/>
    <mergeCell ref="F9:H9"/>
    <mergeCell ref="G13:H13"/>
    <mergeCell ref="B3:H3"/>
    <mergeCell ref="B59:H59"/>
    <mergeCell ref="B6:D6"/>
    <mergeCell ref="B22:H22"/>
    <mergeCell ref="F14:H14"/>
    <mergeCell ref="B56:H56"/>
    <mergeCell ref="B58:H58"/>
    <mergeCell ref="G15:H15"/>
    <mergeCell ref="B2:H2"/>
    <mergeCell ref="B61:H61"/>
    <mergeCell ref="F6:H6"/>
    <mergeCell ref="B57:H57"/>
    <mergeCell ref="G16:H16"/>
    <mergeCell ref="F12:H1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2026-10-01T12:55:38Z</dcterms:created>
  <dcterms:modified xmlns:dcterms="http://purl.org/dc/terms/" xmlns:xsi="http://www.w3.org/2001/XMLSchema-instance" xsi:type="dcterms:W3CDTF">2026-10-01T12:55:38Z</dcterms:modified>
</cp:coreProperties>
</file>